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Sheet1!$A:$B</definedName>
  </definedNames>
  <calcPr calcId="145621" iterateDelta="1E-4"/>
</workbook>
</file>

<file path=xl/calcChain.xml><?xml version="1.0" encoding="utf-8"?>
<calcChain xmlns="http://schemas.openxmlformats.org/spreadsheetml/2006/main">
  <c r="W15" i="1" l="1"/>
  <c r="U15" i="1"/>
  <c r="F15" i="1"/>
  <c r="W14" i="1"/>
  <c r="U14" i="1"/>
  <c r="R14" i="1"/>
  <c r="P14" i="1"/>
  <c r="N14" i="1"/>
  <c r="M14" i="1"/>
  <c r="L14" i="1"/>
  <c r="K14" i="1"/>
  <c r="J14" i="1"/>
  <c r="D14" i="1"/>
  <c r="G13" i="1"/>
  <c r="AF12" i="1"/>
  <c r="AD11" i="1"/>
  <c r="Z11" i="1"/>
  <c r="T11" i="1"/>
  <c r="T12" i="1" s="1"/>
  <c r="AD9" i="1"/>
  <c r="V9" i="1"/>
  <c r="U9" i="1"/>
  <c r="F9" i="1"/>
  <c r="W8" i="1"/>
  <c r="U8" i="1"/>
  <c r="R8" i="1"/>
  <c r="Q8" i="1"/>
  <c r="P8" i="1"/>
  <c r="N8" i="1"/>
  <c r="M8" i="1"/>
  <c r="L8" i="1"/>
  <c r="G8" i="1"/>
  <c r="D8" i="1"/>
  <c r="O7" i="1"/>
  <c r="X6" i="1"/>
  <c r="P6" i="1"/>
  <c r="T5" i="1"/>
  <c r="Q5" i="1"/>
  <c r="M4" i="1"/>
</calcChain>
</file>

<file path=xl/sharedStrings.xml><?xml version="1.0" encoding="utf-8"?>
<sst xmlns="http://schemas.openxmlformats.org/spreadsheetml/2006/main" count="418" uniqueCount="173">
  <si>
    <t>Сектор</t>
  </si>
  <si>
    <t>Строительство</t>
  </si>
  <si>
    <t>Керамическая промышленность</t>
  </si>
  <si>
    <t>Стекольная промышленность</t>
  </si>
  <si>
    <t>Производство цемента</t>
  </si>
  <si>
    <t>Горнодобывающая промышленность</t>
  </si>
  <si>
    <t>Энергетика</t>
  </si>
  <si>
    <t>Автомобильная промышленность</t>
  </si>
  <si>
    <t>Сталелитейная промышленность</t>
  </si>
  <si>
    <t>Металлургия</t>
  </si>
  <si>
    <t>Машиностроение</t>
  </si>
  <si>
    <t>Химическая промышленность</t>
  </si>
  <si>
    <t>Производство краски</t>
  </si>
  <si>
    <t>Производство пластиков</t>
  </si>
  <si>
    <t>Розничная торговля</t>
  </si>
  <si>
    <t>Готовая одежда</t>
  </si>
  <si>
    <t>Текстиль</t>
  </si>
  <si>
    <t>С/х и животноводство</t>
  </si>
  <si>
    <t>Инф. техн. и связь</t>
  </si>
  <si>
    <t>Электротехника и электроника</t>
  </si>
  <si>
    <t>Бытовая техника</t>
  </si>
  <si>
    <t>Упаковка</t>
  </si>
  <si>
    <t>Туризм</t>
  </si>
  <si>
    <t>Здравоохранение</t>
  </si>
  <si>
    <t>Образование</t>
  </si>
  <si>
    <t>Оборонная промышленность</t>
  </si>
  <si>
    <t>Логистика</t>
  </si>
  <si>
    <t>Судостроение и морские перевозки</t>
  </si>
  <si>
    <t>Мебельная промышленность</t>
  </si>
  <si>
    <t>Банковский сектор</t>
  </si>
  <si>
    <t>Факторинг</t>
  </si>
  <si>
    <t>Страхование</t>
  </si>
  <si>
    <t>Общая оценка итогов 2012 года</t>
  </si>
  <si>
    <t>+/-</t>
  </si>
  <si>
    <t>+</t>
  </si>
  <si>
    <t>-</t>
  </si>
  <si>
    <t>ДН</t>
  </si>
  <si>
    <t>Объем производства/ сектора, млрд. долл.</t>
  </si>
  <si>
    <t>Доход 188 млн. долл.</t>
  </si>
  <si>
    <t>66 млн. тонн</t>
  </si>
  <si>
    <t>25-30</t>
  </si>
  <si>
    <t>уст.мощность э/с 56 ГВт</t>
  </si>
  <si>
    <t>1026 тыс. шт. (11 мес.)</t>
  </si>
  <si>
    <t>36 млн. т стали, 34 млн. т конечной продукции</t>
  </si>
  <si>
    <t>25 (2011 г.)</t>
  </si>
  <si>
    <t>850 тыс. т, 2 млрд. долл. (2010г.)</t>
  </si>
  <si>
    <t>21.5 млн. шт.</t>
  </si>
  <si>
    <t>14-15</t>
  </si>
  <si>
    <t>29 судов (2011)</t>
  </si>
  <si>
    <t>Объем внутреннего рынка в 2012 г., млрд. долл</t>
  </si>
  <si>
    <t>55 млн. тонн</t>
  </si>
  <si>
    <t>Потребление газа - 48 млрд. к.м, импорт сырой нефти - 16.3 млн. т, импорт всего нефти и нефтепродуктов - 24.8 млн. т</t>
  </si>
  <si>
    <t>696 тыс. шт. (11 мес.)</t>
  </si>
  <si>
    <t>28.6 млн. т стали</t>
  </si>
  <si>
    <t>5.7 млн. т</t>
  </si>
  <si>
    <t>4.3 (данные 2011 г.)</t>
  </si>
  <si>
    <t>100-150</t>
  </si>
  <si>
    <t>Объем кредитов около 440</t>
  </si>
  <si>
    <t>Оборот около 40</t>
  </si>
  <si>
    <t>Объем страховых взносов (за исключением страхования жизни) - около 9.4, объем страхования жизни - 1.7, объем фондов пенсионного страхования - 11.1</t>
  </si>
  <si>
    <t>Динамика внутреннего рынка в 2012 г.</t>
  </si>
  <si>
    <t>-3% -4%</t>
  </si>
  <si>
    <t>4,7% (услуги, 2012 г., первые 9 мес)</t>
  </si>
  <si>
    <t>&gt; 10%</t>
  </si>
  <si>
    <t>10-12%</t>
  </si>
  <si>
    <t>Около 20%</t>
  </si>
  <si>
    <t>Экспорт 2012, млрд. долл.</t>
  </si>
  <si>
    <t>10 млн. тонн</t>
  </si>
  <si>
    <t>2.3 (7 мес.)</t>
  </si>
  <si>
    <t>свыше 1</t>
  </si>
  <si>
    <t>Динамика экспорта в 2012 г.</t>
  </si>
  <si>
    <t>Практически неизменен</t>
  </si>
  <si>
    <t>14.6% (9 мес.)</t>
  </si>
  <si>
    <t>Динамика производства / сектора в 2012 г.</t>
  </si>
  <si>
    <t>-2 - 3%</t>
  </si>
  <si>
    <t>рост уст.мощности 7.7%</t>
  </si>
  <si>
    <t>ДН (менее заявленных показателей 10%)</t>
  </si>
  <si>
    <t>8-9%</t>
  </si>
  <si>
    <t>-60% (к 2010 г.)</t>
  </si>
  <si>
    <t>Прогноз на 2013 год</t>
  </si>
  <si>
    <t>Прогноз объема внутреннего рынка в 2013 г., млрд. долл.</t>
  </si>
  <si>
    <t>Цель - сохранение позиций 2012 года</t>
  </si>
  <si>
    <t>30.5 млн. т стали</t>
  </si>
  <si>
    <t>Оборот около 46.7</t>
  </si>
  <si>
    <t>Объем страховых взносов (за исключением страхования жизни) - около 11.1, объем страхования жизни - 1.9, объём фондов пенсионного страхования - 16.7</t>
  </si>
  <si>
    <t>Прогноз динамики внутр. рынка в 2013 г.</t>
  </si>
  <si>
    <t>7-8%</t>
  </si>
  <si>
    <t>8-10%</t>
  </si>
  <si>
    <t>от 3-4% до 10% (ПС)</t>
  </si>
  <si>
    <t>3-4%</t>
  </si>
  <si>
    <t>2-4% - &gt;5% (ПС)</t>
  </si>
  <si>
    <t>6-8%</t>
  </si>
  <si>
    <t>Рост объёмов кредитов 18-20%, активный рост 10-12%, рост вкладов 8-10%</t>
  </si>
  <si>
    <t>Прогноз экспорта в 2013 г., млрд. долл.</t>
  </si>
  <si>
    <t>Объем заказов на уровне 20</t>
  </si>
  <si>
    <t>Прогноз динамики экспорта в 2013 г.</t>
  </si>
  <si>
    <t>План - минимум, отстоять позиции тур.строителей за рубежом</t>
  </si>
  <si>
    <t>до 10% (ПС)</t>
  </si>
  <si>
    <t>Прогноз динамики производства /сектора в 2013 г.</t>
  </si>
  <si>
    <t>4-5%</t>
  </si>
  <si>
    <t>до 5%</t>
  </si>
  <si>
    <t>Резкое снижение объемов заказов и производства</t>
  </si>
  <si>
    <t>Способствующие факторы</t>
  </si>
  <si>
    <t>Масштабный проект по урбанизации (сумма около 400 млрд. долл.), мега проекты, обновление жилищного фонда (до 40% потребность), интерес иностраннцев к недвижимости на фоне снижения процентных ставок по кредитам.</t>
  </si>
  <si>
    <r>
      <t>Первая строчка в Европе по продажам</t>
    </r>
    <r>
      <rPr>
        <sz val="12"/>
        <color rgb="FF000000"/>
        <rFont val="Times New Roman"/>
        <family val="1"/>
        <charset val="1"/>
      </rPr>
      <t>. Планы по урбанизации, низкая зависимость от поставок компонентов из-за рубежа, экспорт - основа планируемого роста, продукция с высокой добавленной стоимостью.</t>
    </r>
  </si>
  <si>
    <t>Планы по урбанизации.</t>
  </si>
  <si>
    <r>
      <t xml:space="preserve">По объему производства - четвертое место в мире, первое в Европе, и в числе лидеров по объему экспорта. </t>
    </r>
    <r>
      <rPr>
        <sz val="12"/>
        <color rgb="FF000000"/>
        <rFont val="Times New Roman"/>
        <family val="1"/>
        <charset val="1"/>
      </rPr>
      <t>Развитие за счет внутреннего спроса, планы по урбанизации, мега-проекты. Увеличение производственных мощностей еще на 30 млн. тонн.</t>
    </r>
  </si>
  <si>
    <t>Реформирование сектора, усилия по диверсификации направлений экспорта, формирование торговых делегаций на целевые рынки.</t>
  </si>
  <si>
    <t>Разведка местных месторождений, планы по превращению ТРАО и  BOTAS в глобальных игроков. Завершение приватизационных мероприятий в распределении э/э, начало приватизации в генерации, поощрение инвестиций в сектор.</t>
  </si>
  <si>
    <r>
      <t xml:space="preserve">По объёму производства сектор - восьмой в мире, второй в ЕС. </t>
    </r>
    <r>
      <rPr>
        <sz val="12"/>
        <color rgb="FF000000"/>
        <rFont val="Times New Roman"/>
        <family val="1"/>
        <charset val="1"/>
      </rPr>
      <t>Рост инвестиций в сектор, ожидается около 2 млрд. долл. Проекты урбанизации, мега-проекты. Вероятность роста цен и увеличения экспорта до 20 млрд. долл.</t>
    </r>
  </si>
  <si>
    <t>Наряду с падением цен, наблюдается рост спроса. Уменьшение доли ЕС в экспорте сопровождается уввеличением доли рынков Южной и Северной Америки и Западной Африки.</t>
  </si>
  <si>
    <t>Перенос производства, включая средне- и высокотехнологическую продукцию в Турцию, реализация отложенных инвестиций в сектор.</t>
  </si>
  <si>
    <t>Экспортные поставки приблизительно в 200 стран мира.</t>
  </si>
  <si>
    <r>
      <t xml:space="preserve">Шестое место в Европе по производственным мощностям, 2% доля на мировом рынке. </t>
    </r>
    <r>
      <rPr>
        <sz val="12"/>
        <color rgb="FF000000"/>
        <rFont val="Times New Roman"/>
        <family val="1"/>
        <charset val="1"/>
      </rPr>
      <t>Планы по урбанизации. Прогнозируемй рост инвестий. Внутренний потенциал роста.</t>
    </r>
  </si>
  <si>
    <r>
      <t xml:space="preserve">Третье место в Европе по производственным мощностям. </t>
    </r>
    <r>
      <rPr>
        <sz val="12"/>
        <color rgb="FF000000"/>
        <rFont val="Times New Roman"/>
        <family val="1"/>
        <charset val="1"/>
      </rPr>
      <t>Рост добавленной стоимости в секторе и новые рынки сбыта. Падение объема импорта (ожидается в 2013 г. снижение на 8%).</t>
    </r>
  </si>
  <si>
    <t>Расширение торговых площадей, приток иностранных инвестиций - около 10 млрд. долл. в теч. 2 лет, развитие электронной торговли</t>
  </si>
  <si>
    <t>Введение доп.пошлин на импорт, создание занятости, иностранные инвестиции, расширение рынков сбыта на Азию и Южную Америку</t>
  </si>
  <si>
    <t>Вхождение в сектор крупного бизнеса, потенциальная привлекательность для зарубежных инвесторов</t>
  </si>
  <si>
    <t>Высокий внутренний потенциал для роста</t>
  </si>
  <si>
    <t>Проекты госзаказа, внедрение современных "умных" решений для инфраструктуры, НИОКР в секторе</t>
  </si>
  <si>
    <t>Технологическое развитие, расходы на НИОКР, меры, ориентированные на потребителя, рост занятости</t>
  </si>
  <si>
    <t>Кризис в Европе, повлиявший на конкурентов, перенос производства в Турцию, акцент на экспорт, возможность привлечения иностранных инвестиций, 191 (!) направление экспорта</t>
  </si>
  <si>
    <t>Ожидается эффект от презентаций Турции за рубежом, в т.ч. в странах БРИК. Расширении географии туристов, посещающих страну. Диверсификация разновидностей туризма (культурный, медицинский, спортивный и т.д.).</t>
  </si>
  <si>
    <t>Один из секторов, наряду с энергетикой и телекоммуникациями, привлекающий наибольшие инвестиции, развитие медицинского туризма (данные 2012 г. - 100 тыс. посетителей), наличие скрытого потенциала роста.</t>
  </si>
  <si>
    <t>Предпринимаемые в образовательном секторе структурные реформы, налаживаемое государственно-частное партнёрство.</t>
  </si>
  <si>
    <t>Развитие производства собственных образцов военной техники в рамках существующих стратегических планов оборонной отрасли, свыше половины нужд Вооруженных сил Турции закрываются внутренним производством.</t>
  </si>
  <si>
    <t>На первый план выходят авиа- и железнодорожные перевозки. Демонополизация ж/д сообщения. Развитое воздушное сообщение. Запланированные инвестиции в сектор. На 2013 год Министерство транспорта планирует инвестировать около 7.7 млрд. долл. Рост торговли с Африкой. Рост зарубежных иностранных инвестиций в сектор</t>
  </si>
  <si>
    <t>Госзаказ по судам и металлоконструкциям.</t>
  </si>
  <si>
    <t>Один из секторов в наименьшей степени зависящий от импорта, взаимное балансирование экспорта и внутреннего спроса обеспечивают рост сектора, государственные планы по урбанизации, переход от малого и среднего к крупному бизнесу. Приоритет - не на новые инвестиии, а на повышение эффективности имеющихся мощностей.</t>
  </si>
  <si>
    <t>Рост потребности в кредитах, финансировании, инвестициях для растущей экономики Турции, развитие новых банковских услуг.</t>
  </si>
  <si>
    <t>Принятие в конце 2012 года необходимого регулирующего законодательства, рост операции во внешнеторговых сделках.</t>
  </si>
  <si>
    <t>Препятствующие, негативные факторы</t>
  </si>
  <si>
    <t>Анонсированное повышение НДС на жилье.</t>
  </si>
  <si>
    <t>Снижение темпов экономического роста в Турции, кризис в ЕС, необходимость открытия новых рынков (Ближний Восток, Африка, "тюркские" государства).</t>
  </si>
  <si>
    <t>Колебания спроса на мировых рынках, рост цен на энергоносители (энергоёмкое производство), высокая зависимость от ситуации в строительной и автомобильной отраслях.</t>
  </si>
  <si>
    <t>Рост энергетического импорта, вносящего существенную лепту в отрицательное сальдо внешней торговли страны.</t>
  </si>
  <si>
    <t>Нестабильность в европейской экономике, рост налогов на а/м.</t>
  </si>
  <si>
    <t>Высокая зависимость от импортного сырья. Негативные процессы в ЕС и на Ближнем Востоке.</t>
  </si>
  <si>
    <t>Необходимость повышения добавленно стоимости выпускаемой продукции, ивестиций в НИОКР, отрициательное торговое сальдо по данной статье, необходимость налаживания производства компонентной базы в Турции.</t>
  </si>
  <si>
    <t>Высокая, приблизительно на 80%, зависимость от поставок компонентов из-за рубежа, следовательно, потребность в инвестициях, потребность в новых рынках сбыта. Также актуально повышение добавленной ст-ти продукции.</t>
  </si>
  <si>
    <t>Необходимость поиска альтернативных Европе рынков сбыта.</t>
  </si>
  <si>
    <t>Высокая степень зависимости от импортных материалов (около 85%), потребность в инвестициях и поощрительных мерах, переход к производству с высокой добавленной стоимостью.</t>
  </si>
  <si>
    <t>Охлаждение национальной экономики, сужение европейского рынка</t>
  </si>
  <si>
    <t>Экономические трудности в ЕС, процессы на Ближнем Востоке</t>
  </si>
  <si>
    <t>"Дробность" земельных участков, высокая стоимость вхождения в сектор, технологии, преобладание импорта над экспортом</t>
  </si>
  <si>
    <t>Отрицательное сальдо внешней торговли по данной статье</t>
  </si>
  <si>
    <t>Напряжённость в мировой экономике, сузившийся внутренний рынок, вопрос доставки на мировые рынки</t>
  </si>
  <si>
    <t>"Охлаждение" турецкой экономики, сужение объёма внутреннего рынка</t>
  </si>
  <si>
    <t>Нестабильный внешнеполитический фон, в т.ч. в странах региона. Трения Турции с Израилем, Ираном, Сирией.</t>
  </si>
  <si>
    <t>Рост конкуренции и падение цен на внутреннем рынке (медицинская техника), нехватка медицинского персонала, трудности в под-секторах медицинских препаратов (дисбалансы во внешней торговле) и техники, потребность в больших расходах на НИОКР.</t>
  </si>
  <si>
    <t>Необходимость в закрытии дерсхане, приеме на работу новых преподавательских кадров.</t>
  </si>
  <si>
    <t>Кризис в Европе, негативные последствия процессов в Северной Африки и Ближнем Востоке, влияющие на внешнюю торговлю, несправедливая конкуренция, падение цен, снижение прибыльности перевозок.</t>
  </si>
  <si>
    <t>Кризис в Европе, рост конкуренции, падение объёмов перевозок (при непропорционально большом турецком флоте), аннулирование заказов на строительство новых судов, простой производственных мощностей, снижение занятости на 70 (!) %</t>
  </si>
  <si>
    <t>Дешевая продукция из Китая, высокая стоимость транспортировки.</t>
  </si>
  <si>
    <t>Наличие отраслевой стратегии</t>
  </si>
  <si>
    <t>Есть на период с 2012 по 2016 г.</t>
  </si>
  <si>
    <t>Есть стратегия</t>
  </si>
  <si>
    <t>İhracatı Geliştirme Projesi</t>
  </si>
  <si>
    <t>Примечания</t>
  </si>
  <si>
    <t>Говорится о необходимости принятия государственной политики в сфере горной добычи</t>
  </si>
  <si>
    <t>Оценка выше основана на высоких показателях импорта энергоносителей и потребности в крупных, в т.ч. зарубежных, инвестициях в сектор э/э.</t>
  </si>
  <si>
    <t>Риск утраты лидирующих позиций в экспорте.</t>
  </si>
  <si>
    <t>Важный фактор, влияющий на сектор - баланс спроса и предложения в Китае, в частности, в Азии.</t>
  </si>
  <si>
    <t>Поставляя материалы и комплектующие приблизительно для 25 отраслей, динамика хим.промышленности будет зависеть от них.</t>
  </si>
  <si>
    <t>В 2013 г. ожидается 33 млн. туристов, в 2012 г. - 31.8 млн.</t>
  </si>
  <si>
    <t>Данные выше - касаются государственных расходов на образование</t>
  </si>
  <si>
    <t>Позитивный (-ая)</t>
  </si>
  <si>
    <t>Негативный (-ая)</t>
  </si>
  <si>
    <t>Данных нет</t>
  </si>
  <si>
    <t>Положительный сценарий</t>
  </si>
  <si>
    <t>Примечание: по отдельным позициям сделан пересчет из тур. лир в долл. США по текущему курсу доллара к лире</t>
  </si>
  <si>
    <t>1 долл.</t>
  </si>
  <si>
    <t>т.л.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</si>
</sst>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7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59E971"/>
        <bgColor rgb="FF99CC00"/>
      </patternFill>
    </fill>
    <fill>
      <patternFill patternType="solid">
        <fgColor rgb="FFFF0000"/>
        <bgColor rgb="FF993300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6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 applyProtection="1">
      <alignment horizontal="center" vertical="center" wrapText="1"/>
    </xf>
    <xf numFmtId="165" fontId="2" fillId="0" borderId="1" xfId="1" applyNumberFormat="1" applyFont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2" fillId="0" borderId="1" xfId="1" applyFont="1" applyBorder="1" applyAlignment="1" applyProtection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59E97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tabSelected="1" zoomScaleNormal="100" workbookViewId="0">
      <pane xSplit="1" ySplit="1" topLeftCell="G3" activePane="bottomRight"/>
      <selection pane="topRight" activeCell="G1" sqref="G1"/>
      <selection pane="bottomLeft" activeCell="A3" sqref="A3"/>
      <selection pane="bottomRight" activeCell="H11" sqref="H11"/>
    </sheetView>
  </sheetViews>
  <sheetFormatPr defaultRowHeight="15.75" x14ac:dyDescent="0.25"/>
  <cols>
    <col min="1" max="1" width="3.28515625" style="2"/>
    <col min="2" max="2" width="58.7109375" style="2"/>
    <col min="3" max="18" width="28.5703125" style="3"/>
    <col min="19" max="19" width="28.5703125" style="4"/>
    <col min="20" max="20" width="24.140625" style="4"/>
    <col min="21" max="22" width="26.5703125" style="4"/>
    <col min="23" max="23" width="32.85546875" style="4"/>
    <col min="24" max="27" width="34.5703125" style="4"/>
    <col min="28" max="33" width="38.5703125" style="4"/>
    <col min="34" max="34" width="13.140625" style="2"/>
    <col min="35" max="1025" width="9.140625" style="2"/>
  </cols>
  <sheetData>
    <row r="1" spans="1:33" ht="32.25" customHeight="1" x14ac:dyDescent="0.25">
      <c r="A1" s="1"/>
      <c r="B1" s="1" t="s">
        <v>0</v>
      </c>
      <c r="C1" s="6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</row>
    <row r="2" spans="1:33" ht="16.5" customHeight="1" x14ac:dyDescent="0.25">
      <c r="A2" s="1"/>
      <c r="B2" s="1"/>
      <c r="C2" s="8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9">
        <v>9</v>
      </c>
      <c r="L2" s="9">
        <v>10</v>
      </c>
      <c r="M2" s="9">
        <v>11</v>
      </c>
      <c r="N2" s="9">
        <v>12</v>
      </c>
      <c r="O2" s="9">
        <v>13</v>
      </c>
      <c r="P2" s="9">
        <v>14</v>
      </c>
      <c r="Q2" s="9">
        <v>15</v>
      </c>
      <c r="R2" s="9">
        <v>16</v>
      </c>
      <c r="S2" s="9">
        <v>17</v>
      </c>
      <c r="T2" s="9">
        <v>18</v>
      </c>
      <c r="U2" s="9">
        <v>19</v>
      </c>
      <c r="V2" s="9">
        <v>20</v>
      </c>
      <c r="W2" s="9">
        <v>21</v>
      </c>
      <c r="X2" s="9">
        <v>22</v>
      </c>
      <c r="Y2" s="9">
        <v>23</v>
      </c>
      <c r="Z2" s="9">
        <v>24</v>
      </c>
      <c r="AA2" s="9">
        <v>25</v>
      </c>
      <c r="AB2" s="9">
        <v>26</v>
      </c>
      <c r="AC2" s="9">
        <v>27</v>
      </c>
      <c r="AD2" s="9">
        <v>28</v>
      </c>
      <c r="AE2" s="9">
        <v>29</v>
      </c>
      <c r="AF2" s="9">
        <v>30</v>
      </c>
      <c r="AG2" s="9">
        <v>31</v>
      </c>
    </row>
    <row r="3" spans="1:33" ht="15.75" customHeight="1" x14ac:dyDescent="0.25">
      <c r="A3" s="10">
        <v>1</v>
      </c>
      <c r="B3" s="10" t="s">
        <v>32</v>
      </c>
      <c r="C3" s="11" t="s">
        <v>33</v>
      </c>
      <c r="D3" s="12" t="s">
        <v>34</v>
      </c>
      <c r="E3" s="13" t="s">
        <v>33</v>
      </c>
      <c r="F3" s="12" t="s">
        <v>34</v>
      </c>
      <c r="G3" s="12" t="s">
        <v>34</v>
      </c>
      <c r="H3" s="12" t="s">
        <v>34</v>
      </c>
      <c r="I3" s="14" t="s">
        <v>35</v>
      </c>
      <c r="J3" s="12" t="s">
        <v>34</v>
      </c>
      <c r="K3" s="13" t="s">
        <v>33</v>
      </c>
      <c r="L3" s="13" t="s">
        <v>33</v>
      </c>
      <c r="M3" s="12" t="s">
        <v>34</v>
      </c>
      <c r="N3" s="12" t="s">
        <v>34</v>
      </c>
      <c r="O3" s="12" t="s">
        <v>34</v>
      </c>
      <c r="P3" s="12" t="s">
        <v>34</v>
      </c>
      <c r="Q3" s="13" t="s">
        <v>33</v>
      </c>
      <c r="R3" s="12" t="s">
        <v>34</v>
      </c>
      <c r="S3" s="13" t="s">
        <v>33</v>
      </c>
      <c r="T3" s="12" t="s">
        <v>34</v>
      </c>
      <c r="U3" s="12" t="s">
        <v>34</v>
      </c>
      <c r="V3" s="13" t="s">
        <v>33</v>
      </c>
      <c r="W3" s="12" t="s">
        <v>34</v>
      </c>
      <c r="X3" s="12" t="s">
        <v>34</v>
      </c>
      <c r="Y3" s="12" t="s">
        <v>34</v>
      </c>
      <c r="Z3" s="15" t="s">
        <v>36</v>
      </c>
      <c r="AA3" s="12" t="s">
        <v>34</v>
      </c>
      <c r="AB3" s="13" t="s">
        <v>33</v>
      </c>
      <c r="AC3" s="16" t="s">
        <v>35</v>
      </c>
      <c r="AD3" s="12" t="s">
        <v>34</v>
      </c>
      <c r="AE3" s="12" t="s">
        <v>34</v>
      </c>
      <c r="AF3" s="12" t="s">
        <v>34</v>
      </c>
      <c r="AG3" s="12" t="s">
        <v>34</v>
      </c>
    </row>
    <row r="4" spans="1:33" ht="31.5" customHeight="1" x14ac:dyDescent="0.25">
      <c r="A4" s="10">
        <v>2</v>
      </c>
      <c r="B4" s="10" t="s">
        <v>37</v>
      </c>
      <c r="C4" s="8" t="s">
        <v>36</v>
      </c>
      <c r="D4" s="9" t="s">
        <v>38</v>
      </c>
      <c r="E4" s="17">
        <v>2</v>
      </c>
      <c r="F4" s="9" t="s">
        <v>39</v>
      </c>
      <c r="G4" s="9" t="s">
        <v>40</v>
      </c>
      <c r="H4" s="9" t="s">
        <v>41</v>
      </c>
      <c r="I4" s="9" t="s">
        <v>42</v>
      </c>
      <c r="J4" s="9" t="s">
        <v>43</v>
      </c>
      <c r="K4" s="9" t="s">
        <v>36</v>
      </c>
      <c r="L4" s="9" t="s">
        <v>44</v>
      </c>
      <c r="M4" s="18">
        <f>50/D26</f>
        <v>27.777777777777779</v>
      </c>
      <c r="N4" s="9" t="s">
        <v>45</v>
      </c>
      <c r="O4" s="9">
        <v>29</v>
      </c>
      <c r="P4" s="9" t="s">
        <v>36</v>
      </c>
      <c r="Q4" s="9" t="s">
        <v>36</v>
      </c>
      <c r="R4" s="9" t="s">
        <v>36</v>
      </c>
      <c r="S4" s="15" t="s">
        <v>36</v>
      </c>
      <c r="T4" s="15" t="s">
        <v>36</v>
      </c>
      <c r="U4" s="15">
        <v>13</v>
      </c>
      <c r="V4" s="15" t="s">
        <v>46</v>
      </c>
      <c r="W4" s="15" t="s">
        <v>47</v>
      </c>
      <c r="X4" s="15" t="s">
        <v>36</v>
      </c>
      <c r="Y4" s="15" t="s">
        <v>36</v>
      </c>
      <c r="Z4" s="15" t="s">
        <v>36</v>
      </c>
      <c r="AA4" s="15" t="s">
        <v>36</v>
      </c>
      <c r="AB4" s="15" t="s">
        <v>36</v>
      </c>
      <c r="AC4" s="15" t="s">
        <v>48</v>
      </c>
      <c r="AD4" s="15">
        <v>16.3</v>
      </c>
      <c r="AE4" s="15" t="s">
        <v>36</v>
      </c>
      <c r="AF4" s="15" t="s">
        <v>36</v>
      </c>
      <c r="AG4" s="15" t="s">
        <v>36</v>
      </c>
    </row>
    <row r="5" spans="1:33" ht="94.5" customHeight="1" x14ac:dyDescent="0.25">
      <c r="A5" s="19">
        <v>3</v>
      </c>
      <c r="B5" s="19" t="s">
        <v>49</v>
      </c>
      <c r="C5" s="6" t="s">
        <v>36</v>
      </c>
      <c r="D5" s="5" t="s">
        <v>36</v>
      </c>
      <c r="E5" s="5" t="s">
        <v>36</v>
      </c>
      <c r="F5" s="5" t="s">
        <v>50</v>
      </c>
      <c r="G5" s="5" t="s">
        <v>36</v>
      </c>
      <c r="H5" s="5" t="s">
        <v>51</v>
      </c>
      <c r="I5" s="5" t="s">
        <v>52</v>
      </c>
      <c r="J5" s="5" t="s">
        <v>53</v>
      </c>
      <c r="K5" s="5" t="s">
        <v>36</v>
      </c>
      <c r="L5" s="5" t="s">
        <v>36</v>
      </c>
      <c r="M5" s="5" t="s">
        <v>36</v>
      </c>
      <c r="N5" s="5" t="s">
        <v>36</v>
      </c>
      <c r="O5" s="5" t="s">
        <v>54</v>
      </c>
      <c r="P5" s="5">
        <v>280</v>
      </c>
      <c r="Q5" s="20">
        <f>52/D26</f>
        <v>28.888888888888889</v>
      </c>
      <c r="R5" s="20" t="s">
        <v>36</v>
      </c>
      <c r="S5" s="21" t="s">
        <v>36</v>
      </c>
      <c r="T5" s="21">
        <f>71/D26</f>
        <v>39.444444444444443</v>
      </c>
      <c r="U5" s="21" t="s">
        <v>36</v>
      </c>
      <c r="V5" s="21" t="s">
        <v>36</v>
      </c>
      <c r="W5" s="21" t="s">
        <v>36</v>
      </c>
      <c r="X5" s="22">
        <v>23.5</v>
      </c>
      <c r="Y5" s="22" t="s">
        <v>36</v>
      </c>
      <c r="Z5" s="22" t="s">
        <v>36</v>
      </c>
      <c r="AA5" s="22" t="s">
        <v>55</v>
      </c>
      <c r="AB5" s="22" t="s">
        <v>56</v>
      </c>
      <c r="AC5" s="22" t="s">
        <v>36</v>
      </c>
      <c r="AD5" s="22">
        <v>9</v>
      </c>
      <c r="AE5" s="7" t="s">
        <v>57</v>
      </c>
      <c r="AF5" s="22" t="s">
        <v>58</v>
      </c>
      <c r="AG5" s="22" t="s">
        <v>59</v>
      </c>
    </row>
    <row r="6" spans="1:33" ht="31.5" customHeight="1" x14ac:dyDescent="0.25">
      <c r="A6" s="19">
        <v>4</v>
      </c>
      <c r="B6" s="19" t="s">
        <v>60</v>
      </c>
      <c r="C6" s="23" t="s">
        <v>36</v>
      </c>
      <c r="D6" s="24" t="s">
        <v>36</v>
      </c>
      <c r="E6" s="24" t="s">
        <v>36</v>
      </c>
      <c r="F6" s="24" t="s">
        <v>36</v>
      </c>
      <c r="G6" s="24" t="s">
        <v>36</v>
      </c>
      <c r="H6" s="24" t="s">
        <v>36</v>
      </c>
      <c r="I6" s="24">
        <v>-0.1</v>
      </c>
      <c r="J6" s="24" t="s">
        <v>36</v>
      </c>
      <c r="K6" s="24" t="s">
        <v>36</v>
      </c>
      <c r="L6" s="24" t="s">
        <v>36</v>
      </c>
      <c r="M6" s="24" t="s">
        <v>36</v>
      </c>
      <c r="N6" s="24" t="s">
        <v>36</v>
      </c>
      <c r="O6" s="24" t="s">
        <v>36</v>
      </c>
      <c r="P6" s="24">
        <f>(P5-266.6)/266.6</f>
        <v>5.026256564141026E-2</v>
      </c>
      <c r="Q6" s="25" t="s">
        <v>61</v>
      </c>
      <c r="R6" s="25" t="s">
        <v>36</v>
      </c>
      <c r="S6" s="26">
        <v>3.6999999999999998E-2</v>
      </c>
      <c r="T6" s="26">
        <v>0.06</v>
      </c>
      <c r="U6" s="26" t="s">
        <v>36</v>
      </c>
      <c r="V6" s="26" t="s">
        <v>36</v>
      </c>
      <c r="W6" s="26" t="s">
        <v>36</v>
      </c>
      <c r="X6" s="26">
        <f>(23.5-17.798)/17.798</f>
        <v>0.32037307562647499</v>
      </c>
      <c r="Y6" s="26" t="s">
        <v>62</v>
      </c>
      <c r="Z6" s="26" t="s">
        <v>36</v>
      </c>
      <c r="AA6" s="26" t="s">
        <v>36</v>
      </c>
      <c r="AB6" s="26" t="s">
        <v>63</v>
      </c>
      <c r="AC6" s="26" t="s">
        <v>36</v>
      </c>
      <c r="AD6" s="26" t="s">
        <v>64</v>
      </c>
      <c r="AE6" s="26">
        <v>0.16300000000000001</v>
      </c>
      <c r="AF6" s="7" t="s">
        <v>36</v>
      </c>
      <c r="AG6" s="26" t="s">
        <v>65</v>
      </c>
    </row>
    <row r="7" spans="1:33" ht="15.75" customHeight="1" x14ac:dyDescent="0.25">
      <c r="A7" s="19">
        <v>5</v>
      </c>
      <c r="B7" s="19" t="s">
        <v>66</v>
      </c>
      <c r="C7" s="6" t="s">
        <v>36</v>
      </c>
      <c r="D7" s="27">
        <v>1.0229999999999999</v>
      </c>
      <c r="E7" s="28">
        <v>1</v>
      </c>
      <c r="F7" s="5" t="s">
        <v>67</v>
      </c>
      <c r="G7" s="5">
        <v>4.2</v>
      </c>
      <c r="H7" s="5" t="s">
        <v>36</v>
      </c>
      <c r="I7" s="28">
        <v>19</v>
      </c>
      <c r="J7" s="28">
        <v>16</v>
      </c>
      <c r="K7" s="5">
        <v>6.6</v>
      </c>
      <c r="L7" s="28">
        <v>14</v>
      </c>
      <c r="M7" s="5">
        <v>17.5</v>
      </c>
      <c r="N7" s="5">
        <v>0.76</v>
      </c>
      <c r="O7" s="28">
        <f>O13/(1+O14)</f>
        <v>4.9107142857142856</v>
      </c>
      <c r="P7" s="5">
        <v>1.5</v>
      </c>
      <c r="Q7" s="5">
        <v>16.8</v>
      </c>
      <c r="R7" s="28">
        <v>7.8490000000000002</v>
      </c>
      <c r="S7" s="22" t="s">
        <v>36</v>
      </c>
      <c r="T7" s="22" t="s">
        <v>36</v>
      </c>
      <c r="U7" s="22">
        <v>7.2</v>
      </c>
      <c r="V7" s="22" t="s">
        <v>68</v>
      </c>
      <c r="W7" s="22">
        <v>3.5</v>
      </c>
      <c r="X7" s="22" t="s">
        <v>36</v>
      </c>
      <c r="Y7" s="22" t="s">
        <v>36</v>
      </c>
      <c r="Z7" s="26" t="s">
        <v>36</v>
      </c>
      <c r="AA7" s="22" t="s">
        <v>69</v>
      </c>
      <c r="AB7" s="22" t="s">
        <v>36</v>
      </c>
      <c r="AC7" s="22" t="s">
        <v>36</v>
      </c>
      <c r="AD7" s="22">
        <v>1.9</v>
      </c>
      <c r="AE7" s="7" t="s">
        <v>36</v>
      </c>
      <c r="AF7" s="7" t="s">
        <v>36</v>
      </c>
      <c r="AG7" s="22" t="s">
        <v>36</v>
      </c>
    </row>
    <row r="8" spans="1:33" ht="15.75" customHeight="1" x14ac:dyDescent="0.25">
      <c r="A8" s="19">
        <v>6</v>
      </c>
      <c r="B8" s="19" t="s">
        <v>70</v>
      </c>
      <c r="C8" s="29" t="s">
        <v>36</v>
      </c>
      <c r="D8" s="30">
        <f>(1.023-0.964)/0.964</f>
        <v>6.1203319502074631E-2</v>
      </c>
      <c r="E8" s="30" t="s">
        <v>71</v>
      </c>
      <c r="F8" s="30" t="s">
        <v>36</v>
      </c>
      <c r="G8" s="30">
        <f>(G7-3.9)/3.9</f>
        <v>7.6923076923076997E-2</v>
      </c>
      <c r="H8" s="30" t="s">
        <v>36</v>
      </c>
      <c r="I8" s="30">
        <v>-7.0000000000000007E-2</v>
      </c>
      <c r="J8" s="30" t="s">
        <v>36</v>
      </c>
      <c r="K8" s="30">
        <v>0.12</v>
      </c>
      <c r="L8" s="30">
        <f>(L7-11.7)/11.7</f>
        <v>0.19658119658119666</v>
      </c>
      <c r="M8" s="30">
        <f>(M7-15.7)/15.7</f>
        <v>0.11464968152866246</v>
      </c>
      <c r="N8" s="30">
        <f>(0.76-0.635)/0.635</f>
        <v>0.19685039370078738</v>
      </c>
      <c r="O8" s="30" t="s">
        <v>36</v>
      </c>
      <c r="P8" s="30">
        <f>(P7-1)/1</f>
        <v>0.5</v>
      </c>
      <c r="Q8" s="30">
        <f>-0.07/(Q7-0.07)</f>
        <v>-4.1841004184100423E-3</v>
      </c>
      <c r="R8" s="30">
        <f>(R7-7.9)/7.9</f>
        <v>-6.4556962025316654E-3</v>
      </c>
      <c r="S8" s="30" t="s">
        <v>36</v>
      </c>
      <c r="T8" s="30" t="s">
        <v>36</v>
      </c>
      <c r="U8" s="30">
        <f>(U7-6.5)/6.5</f>
        <v>0.10769230769230773</v>
      </c>
      <c r="V8" s="30" t="s">
        <v>72</v>
      </c>
      <c r="W8" s="30">
        <f>(W7-2.95)/2.95</f>
        <v>0.18644067796610161</v>
      </c>
      <c r="X8" s="30" t="s">
        <v>36</v>
      </c>
      <c r="Y8" s="30" t="s">
        <v>36</v>
      </c>
      <c r="Z8" s="26" t="s">
        <v>36</v>
      </c>
      <c r="AA8" s="30" t="s">
        <v>36</v>
      </c>
      <c r="AB8" s="30" t="s">
        <v>36</v>
      </c>
      <c r="AC8" s="30" t="s">
        <v>36</v>
      </c>
      <c r="AD8" s="30">
        <v>0.18</v>
      </c>
      <c r="AE8" s="7" t="s">
        <v>36</v>
      </c>
      <c r="AF8" s="7" t="s">
        <v>36</v>
      </c>
      <c r="AG8" s="30" t="s">
        <v>36</v>
      </c>
    </row>
    <row r="9" spans="1:33" ht="31.5" customHeight="1" x14ac:dyDescent="0.25">
      <c r="A9" s="19">
        <v>7</v>
      </c>
      <c r="B9" s="19" t="s">
        <v>73</v>
      </c>
      <c r="C9" s="29">
        <v>0.01</v>
      </c>
      <c r="D9" s="30" t="s">
        <v>36</v>
      </c>
      <c r="E9" s="30" t="s">
        <v>74</v>
      </c>
      <c r="F9" s="30">
        <f>(66-63.4)/63.4</f>
        <v>4.1009463722397499E-2</v>
      </c>
      <c r="G9" s="30" t="s">
        <v>36</v>
      </c>
      <c r="H9" s="30" t="s">
        <v>75</v>
      </c>
      <c r="I9" s="30">
        <v>-7.0000000000000007E-2</v>
      </c>
      <c r="J9" s="30" t="s">
        <v>76</v>
      </c>
      <c r="K9" s="30" t="s">
        <v>36</v>
      </c>
      <c r="L9" s="30" t="s">
        <v>36</v>
      </c>
      <c r="M9" s="30">
        <v>0.04</v>
      </c>
      <c r="N9" s="30" t="s">
        <v>77</v>
      </c>
      <c r="O9" s="30" t="s">
        <v>36</v>
      </c>
      <c r="P9" s="30" t="s">
        <v>36</v>
      </c>
      <c r="Q9" s="30">
        <v>-0.02</v>
      </c>
      <c r="R9" s="30" t="s">
        <v>36</v>
      </c>
      <c r="S9" s="30" t="s">
        <v>36</v>
      </c>
      <c r="T9" s="30" t="s">
        <v>36</v>
      </c>
      <c r="U9" s="30">
        <f>(U4-12)/12</f>
        <v>8.3333333333333329E-2</v>
      </c>
      <c r="V9" s="30">
        <f>(21.5-20.1)/20.1</f>
        <v>6.9651741293532257E-2</v>
      </c>
      <c r="W9" s="30">
        <v>0.2</v>
      </c>
      <c r="X9" s="30" t="s">
        <v>36</v>
      </c>
      <c r="Y9" s="30" t="s">
        <v>36</v>
      </c>
      <c r="Z9" s="26" t="s">
        <v>36</v>
      </c>
      <c r="AA9" s="30" t="s">
        <v>36</v>
      </c>
      <c r="AB9" s="30" t="s">
        <v>36</v>
      </c>
      <c r="AC9" s="30" t="s">
        <v>78</v>
      </c>
      <c r="AD9" s="30">
        <f>(AD4-14)/14</f>
        <v>0.16428571428571434</v>
      </c>
      <c r="AE9" s="7" t="s">
        <v>36</v>
      </c>
      <c r="AF9" s="7" t="s">
        <v>36</v>
      </c>
      <c r="AG9" s="30" t="s">
        <v>36</v>
      </c>
    </row>
    <row r="10" spans="1:33" ht="15.75" customHeight="1" x14ac:dyDescent="0.25">
      <c r="A10" s="19">
        <v>8</v>
      </c>
      <c r="B10" s="19" t="s">
        <v>79</v>
      </c>
      <c r="C10" s="31" t="s">
        <v>34</v>
      </c>
      <c r="D10" s="32" t="s">
        <v>34</v>
      </c>
      <c r="E10" s="33" t="s">
        <v>33</v>
      </c>
      <c r="F10" s="32" t="s">
        <v>34</v>
      </c>
      <c r="G10" s="32" t="s">
        <v>34</v>
      </c>
      <c r="H10" s="32" t="s">
        <v>34</v>
      </c>
      <c r="I10" s="34" t="s">
        <v>35</v>
      </c>
      <c r="J10" s="32" t="s">
        <v>34</v>
      </c>
      <c r="K10" s="33" t="s">
        <v>33</v>
      </c>
      <c r="L10" s="32" t="s">
        <v>34</v>
      </c>
      <c r="M10" s="32" t="s">
        <v>34</v>
      </c>
      <c r="N10" s="32" t="s">
        <v>34</v>
      </c>
      <c r="O10" s="32" t="s">
        <v>34</v>
      </c>
      <c r="P10" s="32" t="s">
        <v>34</v>
      </c>
      <c r="Q10" s="33" t="s">
        <v>33</v>
      </c>
      <c r="R10" s="32" t="s">
        <v>34</v>
      </c>
      <c r="S10" s="33" t="s">
        <v>33</v>
      </c>
      <c r="T10" s="32" t="s">
        <v>34</v>
      </c>
      <c r="U10" s="32" t="s">
        <v>34</v>
      </c>
      <c r="V10" s="32" t="s">
        <v>34</v>
      </c>
      <c r="W10" s="32" t="s">
        <v>34</v>
      </c>
      <c r="X10" s="33" t="s">
        <v>33</v>
      </c>
      <c r="Y10" s="32" t="s">
        <v>34</v>
      </c>
      <c r="Z10" s="7" t="s">
        <v>36</v>
      </c>
      <c r="AA10" s="32" t="s">
        <v>34</v>
      </c>
      <c r="AB10" s="33" t="s">
        <v>33</v>
      </c>
      <c r="AC10" s="34" t="s">
        <v>35</v>
      </c>
      <c r="AD10" s="32" t="s">
        <v>34</v>
      </c>
      <c r="AE10" s="32" t="s">
        <v>34</v>
      </c>
      <c r="AF10" s="32" t="s">
        <v>34</v>
      </c>
      <c r="AG10" s="32" t="s">
        <v>34</v>
      </c>
    </row>
    <row r="11" spans="1:33" s="37" customFormat="1" ht="78.75" customHeight="1" x14ac:dyDescent="0.25">
      <c r="A11" s="19">
        <v>9</v>
      </c>
      <c r="B11" s="35" t="s">
        <v>80</v>
      </c>
      <c r="C11" s="36" t="s">
        <v>36</v>
      </c>
      <c r="D11" s="7" t="s">
        <v>36</v>
      </c>
      <c r="E11" s="7" t="s">
        <v>36</v>
      </c>
      <c r="F11" s="7" t="s">
        <v>36</v>
      </c>
      <c r="G11" s="7" t="s">
        <v>36</v>
      </c>
      <c r="H11" s="7" t="s">
        <v>36</v>
      </c>
      <c r="I11" s="5" t="s">
        <v>81</v>
      </c>
      <c r="J11" s="7" t="s">
        <v>82</v>
      </c>
      <c r="K11" s="7" t="s">
        <v>36</v>
      </c>
      <c r="L11" s="7" t="s">
        <v>36</v>
      </c>
      <c r="M11" s="7" t="s">
        <v>36</v>
      </c>
      <c r="N11" s="7" t="s">
        <v>36</v>
      </c>
      <c r="O11" s="7" t="s">
        <v>36</v>
      </c>
      <c r="P11" s="7" t="s">
        <v>36</v>
      </c>
      <c r="Q11" s="7" t="s">
        <v>36</v>
      </c>
      <c r="R11" s="7" t="s">
        <v>36</v>
      </c>
      <c r="S11" s="7" t="s">
        <v>36</v>
      </c>
      <c r="T11" s="21">
        <f>75/D26</f>
        <v>41.666666666666664</v>
      </c>
      <c r="U11" s="21" t="s">
        <v>36</v>
      </c>
      <c r="V11" s="21" t="s">
        <v>36</v>
      </c>
      <c r="W11" s="21" t="s">
        <v>36</v>
      </c>
      <c r="X11" s="22">
        <v>25.4</v>
      </c>
      <c r="Y11" s="22" t="s">
        <v>36</v>
      </c>
      <c r="Z11" s="22">
        <f>68.1/D26</f>
        <v>37.833333333333329</v>
      </c>
      <c r="AA11" s="22">
        <v>8</v>
      </c>
      <c r="AB11" s="22" t="s">
        <v>63</v>
      </c>
      <c r="AC11" s="22" t="s">
        <v>36</v>
      </c>
      <c r="AD11" s="22">
        <f>AD5*(1+AD12)</f>
        <v>9.7200000000000006</v>
      </c>
      <c r="AE11" s="22" t="s">
        <v>36</v>
      </c>
      <c r="AF11" s="22" t="s">
        <v>83</v>
      </c>
      <c r="AG11" s="22" t="s">
        <v>84</v>
      </c>
    </row>
    <row r="12" spans="1:33" ht="47.25" customHeight="1" x14ac:dyDescent="0.25">
      <c r="A12" s="19">
        <v>10</v>
      </c>
      <c r="B12" s="19" t="s">
        <v>85</v>
      </c>
      <c r="C12" s="6" t="s">
        <v>36</v>
      </c>
      <c r="D12" s="5" t="s">
        <v>36</v>
      </c>
      <c r="E12" s="5" t="s">
        <v>86</v>
      </c>
      <c r="F12" s="5" t="s">
        <v>36</v>
      </c>
      <c r="G12" s="5" t="s">
        <v>36</v>
      </c>
      <c r="H12" s="5" t="s">
        <v>36</v>
      </c>
      <c r="I12" s="5" t="s">
        <v>81</v>
      </c>
      <c r="J12" s="5" t="s">
        <v>36</v>
      </c>
      <c r="K12" s="5" t="s">
        <v>36</v>
      </c>
      <c r="L12" s="5" t="s">
        <v>36</v>
      </c>
      <c r="M12" s="5" t="s">
        <v>36</v>
      </c>
      <c r="N12" s="5" t="s">
        <v>36</v>
      </c>
      <c r="O12" s="5" t="s">
        <v>36</v>
      </c>
      <c r="P12" s="5" t="s">
        <v>87</v>
      </c>
      <c r="Q12" s="5" t="s">
        <v>88</v>
      </c>
      <c r="R12" s="5" t="s">
        <v>36</v>
      </c>
      <c r="S12" s="38">
        <v>0.03</v>
      </c>
      <c r="T12" s="30">
        <f>(T11-T5)/T5</f>
        <v>5.6338028169014065E-2</v>
      </c>
      <c r="U12" s="30" t="s">
        <v>36</v>
      </c>
      <c r="V12" s="30" t="s">
        <v>89</v>
      </c>
      <c r="W12" s="30" t="s">
        <v>36</v>
      </c>
      <c r="X12" s="30" t="s">
        <v>90</v>
      </c>
      <c r="Y12" s="26" t="s">
        <v>91</v>
      </c>
      <c r="Z12" s="30" t="s">
        <v>36</v>
      </c>
      <c r="AA12" s="30" t="s">
        <v>36</v>
      </c>
      <c r="AB12" s="30" t="s">
        <v>36</v>
      </c>
      <c r="AC12" s="30" t="s">
        <v>36</v>
      </c>
      <c r="AD12" s="30">
        <v>0.08</v>
      </c>
      <c r="AE12" s="30" t="s">
        <v>92</v>
      </c>
      <c r="AF12" s="38">
        <f>(46.7-40)/40</f>
        <v>0.16750000000000007</v>
      </c>
      <c r="AG12" s="22" t="s">
        <v>36</v>
      </c>
    </row>
    <row r="13" spans="1:33" ht="31.5" customHeight="1" x14ac:dyDescent="0.25">
      <c r="A13" s="19">
        <v>11</v>
      </c>
      <c r="B13" s="19" t="s">
        <v>93</v>
      </c>
      <c r="C13" s="6" t="s">
        <v>94</v>
      </c>
      <c r="D13" s="5">
        <v>1.2</v>
      </c>
      <c r="E13" s="5">
        <v>1.1000000000000001</v>
      </c>
      <c r="F13" s="5" t="s">
        <v>36</v>
      </c>
      <c r="G13" s="28">
        <f>G7*(1+G14)</f>
        <v>4.620000000000001</v>
      </c>
      <c r="H13" s="5" t="s">
        <v>36</v>
      </c>
      <c r="I13" s="5" t="s">
        <v>81</v>
      </c>
      <c r="J13" s="28">
        <v>19</v>
      </c>
      <c r="K13" s="28">
        <v>7</v>
      </c>
      <c r="L13" s="28">
        <v>18</v>
      </c>
      <c r="M13" s="28">
        <v>20</v>
      </c>
      <c r="N13" s="5">
        <v>0.9</v>
      </c>
      <c r="O13" s="5">
        <v>5.5</v>
      </c>
      <c r="P13" s="5">
        <v>2.5</v>
      </c>
      <c r="Q13" s="28">
        <v>17</v>
      </c>
      <c r="R13" s="28">
        <v>8.5</v>
      </c>
      <c r="S13" s="22">
        <v>16.5</v>
      </c>
      <c r="T13" s="22" t="s">
        <v>36</v>
      </c>
      <c r="U13" s="22">
        <v>8</v>
      </c>
      <c r="V13" s="22" t="s">
        <v>36</v>
      </c>
      <c r="W13" s="22">
        <v>4</v>
      </c>
      <c r="X13" s="22" t="s">
        <v>36</v>
      </c>
      <c r="Y13" s="22" t="s">
        <v>36</v>
      </c>
      <c r="Z13" s="22" t="s">
        <v>36</v>
      </c>
      <c r="AA13" s="22">
        <v>2</v>
      </c>
      <c r="AB13" s="22" t="s">
        <v>36</v>
      </c>
      <c r="AC13" s="22" t="s">
        <v>36</v>
      </c>
      <c r="AD13" s="22">
        <v>2.2999999999999998</v>
      </c>
      <c r="AE13" s="22" t="s">
        <v>36</v>
      </c>
      <c r="AF13" s="22" t="s">
        <v>36</v>
      </c>
      <c r="AG13" s="22" t="s">
        <v>36</v>
      </c>
    </row>
    <row r="14" spans="1:33" ht="47.25" customHeight="1" x14ac:dyDescent="0.25">
      <c r="A14" s="19">
        <v>12</v>
      </c>
      <c r="B14" s="19" t="s">
        <v>95</v>
      </c>
      <c r="C14" s="39" t="s">
        <v>96</v>
      </c>
      <c r="D14" s="25">
        <f>(1.2-1.023)/1.023</f>
        <v>0.17302052785923761</v>
      </c>
      <c r="E14" s="25">
        <v>0.1</v>
      </c>
      <c r="F14" s="25" t="s">
        <v>36</v>
      </c>
      <c r="G14" s="25">
        <v>0.1</v>
      </c>
      <c r="H14" s="25" t="s">
        <v>36</v>
      </c>
      <c r="I14" s="5" t="s">
        <v>81</v>
      </c>
      <c r="J14" s="25">
        <f>(J13-J7)/J7</f>
        <v>0.1875</v>
      </c>
      <c r="K14" s="25">
        <f>(K13-K7)/K7</f>
        <v>6.0606060606060663E-2</v>
      </c>
      <c r="L14" s="25">
        <f>(L13-L7)/L7</f>
        <v>0.2857142857142857</v>
      </c>
      <c r="M14" s="25">
        <f>(M13-M7)/M7</f>
        <v>0.14285714285714285</v>
      </c>
      <c r="N14" s="25">
        <f>(90-76)/76</f>
        <v>0.18421052631578946</v>
      </c>
      <c r="O14" s="25">
        <v>0.12</v>
      </c>
      <c r="P14" s="25">
        <f>(P13-P7)/P7</f>
        <v>0.66666666666666663</v>
      </c>
      <c r="Q14" s="25" t="s">
        <v>97</v>
      </c>
      <c r="R14" s="25">
        <f>(R13-R7)/R7</f>
        <v>8.2940501974773831E-2</v>
      </c>
      <c r="S14" s="40" t="s">
        <v>36</v>
      </c>
      <c r="T14" s="40" t="s">
        <v>36</v>
      </c>
      <c r="U14" s="40">
        <f>(U13-U7)/U7</f>
        <v>0.11111111111111108</v>
      </c>
      <c r="V14" s="40" t="s">
        <v>36</v>
      </c>
      <c r="W14" s="40">
        <f>(W13-W7)/W7</f>
        <v>0.14285714285714285</v>
      </c>
      <c r="X14" s="40" t="s">
        <v>36</v>
      </c>
      <c r="Y14" s="40" t="s">
        <v>36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>
        <v>0.2</v>
      </c>
      <c r="AE14" s="40" t="s">
        <v>36</v>
      </c>
      <c r="AF14" s="40" t="s">
        <v>36</v>
      </c>
      <c r="AG14" s="40" t="s">
        <v>36</v>
      </c>
    </row>
    <row r="15" spans="1:33" ht="31.5" customHeight="1" x14ac:dyDescent="0.25">
      <c r="A15" s="19">
        <v>13</v>
      </c>
      <c r="B15" s="19" t="s">
        <v>98</v>
      </c>
      <c r="C15" s="39" t="s">
        <v>99</v>
      </c>
      <c r="D15" s="25" t="s">
        <v>36</v>
      </c>
      <c r="E15" s="25" t="s">
        <v>36</v>
      </c>
      <c r="F15" s="25">
        <f>(67-66)/66</f>
        <v>1.5151515151515152E-2</v>
      </c>
      <c r="G15" s="25">
        <v>0.04</v>
      </c>
      <c r="H15" s="25" t="s">
        <v>36</v>
      </c>
      <c r="I15" s="5" t="s">
        <v>81</v>
      </c>
      <c r="J15" s="25">
        <v>0.08</v>
      </c>
      <c r="K15" s="25" t="s">
        <v>36</v>
      </c>
      <c r="L15" s="25" t="s">
        <v>86</v>
      </c>
      <c r="M15" s="25" t="s">
        <v>99</v>
      </c>
      <c r="N15" s="25" t="s">
        <v>99</v>
      </c>
      <c r="O15" s="25">
        <v>0.1</v>
      </c>
      <c r="P15" s="25" t="s">
        <v>36</v>
      </c>
      <c r="Q15" s="25" t="s">
        <v>100</v>
      </c>
      <c r="R15" s="25" t="s">
        <v>36</v>
      </c>
      <c r="S15" s="40" t="s">
        <v>36</v>
      </c>
      <c r="T15" s="40" t="s">
        <v>36</v>
      </c>
      <c r="U15" s="40">
        <f>(14-U4)/U4</f>
        <v>7.6923076923076927E-2</v>
      </c>
      <c r="V15" s="40">
        <v>0.08</v>
      </c>
      <c r="W15" s="40">
        <f>(17-14.5)/14.5</f>
        <v>0.17241379310344829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101</v>
      </c>
      <c r="AD15" s="40" t="s">
        <v>36</v>
      </c>
      <c r="AE15" s="40" t="s">
        <v>36</v>
      </c>
      <c r="AF15" s="40" t="s">
        <v>36</v>
      </c>
      <c r="AG15" s="40" t="s">
        <v>36</v>
      </c>
    </row>
    <row r="16" spans="1:33" ht="173.25" customHeight="1" x14ac:dyDescent="0.25">
      <c r="A16" s="19">
        <v>14</v>
      </c>
      <c r="B16" s="19" t="s">
        <v>102</v>
      </c>
      <c r="C16" s="6" t="s">
        <v>103</v>
      </c>
      <c r="D16" s="5" t="s">
        <v>104</v>
      </c>
      <c r="E16" s="5" t="s">
        <v>105</v>
      </c>
      <c r="F16" s="41" t="s">
        <v>106</v>
      </c>
      <c r="G16" s="5" t="s">
        <v>107</v>
      </c>
      <c r="H16" s="5" t="s">
        <v>108</v>
      </c>
      <c r="I16" s="5"/>
      <c r="J16" s="41" t="s">
        <v>109</v>
      </c>
      <c r="K16" s="5" t="s">
        <v>110</v>
      </c>
      <c r="L16" s="5" t="s">
        <v>111</v>
      </c>
      <c r="M16" s="5" t="s">
        <v>112</v>
      </c>
      <c r="N16" s="5" t="s">
        <v>113</v>
      </c>
      <c r="O16" s="5" t="s">
        <v>114</v>
      </c>
      <c r="P16" s="5" t="s">
        <v>115</v>
      </c>
      <c r="Q16" s="5"/>
      <c r="R16" s="5" t="s">
        <v>116</v>
      </c>
      <c r="S16" s="7" t="s">
        <v>117</v>
      </c>
      <c r="T16" s="7" t="s">
        <v>118</v>
      </c>
      <c r="U16" s="7" t="s">
        <v>119</v>
      </c>
      <c r="V16" s="7" t="s">
        <v>120</v>
      </c>
      <c r="W16" s="7" t="s">
        <v>121</v>
      </c>
      <c r="X16" s="7" t="s">
        <v>122</v>
      </c>
      <c r="Y16" s="7" t="s">
        <v>123</v>
      </c>
      <c r="Z16" s="7" t="s">
        <v>124</v>
      </c>
      <c r="AA16" s="7" t="s">
        <v>125</v>
      </c>
      <c r="AB16" s="7" t="s">
        <v>126</v>
      </c>
      <c r="AC16" s="7" t="s">
        <v>127</v>
      </c>
      <c r="AD16" s="7" t="s">
        <v>128</v>
      </c>
      <c r="AE16" s="7" t="s">
        <v>129</v>
      </c>
      <c r="AF16" s="7" t="s">
        <v>130</v>
      </c>
      <c r="AG16" s="7"/>
    </row>
    <row r="17" spans="1:33" ht="157.5" customHeight="1" x14ac:dyDescent="0.25">
      <c r="A17" s="19">
        <v>15</v>
      </c>
      <c r="B17" s="19" t="s">
        <v>131</v>
      </c>
      <c r="C17" s="6" t="s">
        <v>132</v>
      </c>
      <c r="D17" s="5" t="s">
        <v>133</v>
      </c>
      <c r="E17" s="5" t="s">
        <v>134</v>
      </c>
      <c r="F17" s="5"/>
      <c r="G17" s="5"/>
      <c r="H17" s="5" t="s">
        <v>135</v>
      </c>
      <c r="I17" s="5" t="s">
        <v>136</v>
      </c>
      <c r="J17" s="5"/>
      <c r="K17" s="5" t="s">
        <v>137</v>
      </c>
      <c r="L17" s="5" t="s">
        <v>138</v>
      </c>
      <c r="M17" s="5" t="s">
        <v>139</v>
      </c>
      <c r="N17" s="5" t="s">
        <v>140</v>
      </c>
      <c r="O17" s="5" t="s">
        <v>141</v>
      </c>
      <c r="P17" s="5"/>
      <c r="Q17" s="5" t="s">
        <v>142</v>
      </c>
      <c r="R17" s="5" t="s">
        <v>143</v>
      </c>
      <c r="S17" s="7" t="s">
        <v>144</v>
      </c>
      <c r="T17" s="7"/>
      <c r="U17" s="7" t="s">
        <v>145</v>
      </c>
      <c r="V17" s="7" t="s">
        <v>146</v>
      </c>
      <c r="W17" s="7" t="s">
        <v>147</v>
      </c>
      <c r="X17" s="7" t="s">
        <v>148</v>
      </c>
      <c r="Y17" s="7" t="s">
        <v>149</v>
      </c>
      <c r="Z17" s="7" t="s">
        <v>150</v>
      </c>
      <c r="AA17" s="7"/>
      <c r="AB17" s="7" t="s">
        <v>151</v>
      </c>
      <c r="AC17" s="7" t="s">
        <v>152</v>
      </c>
      <c r="AD17" s="7" t="s">
        <v>153</v>
      </c>
      <c r="AE17" s="7"/>
      <c r="AF17" s="7"/>
      <c r="AG17" s="7"/>
    </row>
    <row r="18" spans="1:33" ht="31.5" customHeight="1" x14ac:dyDescent="0.25">
      <c r="A18" s="19">
        <v>16</v>
      </c>
      <c r="B18" s="19" t="s">
        <v>154</v>
      </c>
      <c r="C18" s="6"/>
      <c r="D18" s="5" t="s">
        <v>155</v>
      </c>
      <c r="E18" s="5"/>
      <c r="F18" s="5"/>
      <c r="G18" s="5"/>
      <c r="H18" s="5"/>
      <c r="I18" s="5"/>
      <c r="J18" s="5"/>
      <c r="K18" s="5"/>
      <c r="L18" s="5"/>
      <c r="M18" s="42" t="s">
        <v>156</v>
      </c>
      <c r="N18" s="5"/>
      <c r="O18" s="5"/>
      <c r="P18" s="5"/>
      <c r="Q18" s="5"/>
      <c r="R18" s="5"/>
      <c r="S18" s="7"/>
      <c r="T18" s="7"/>
      <c r="U18" s="7"/>
      <c r="V18" s="7"/>
      <c r="W18" s="43" t="s">
        <v>157</v>
      </c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ht="95.25" customHeight="1" x14ac:dyDescent="0.25">
      <c r="A19" s="19">
        <v>17</v>
      </c>
      <c r="B19" s="19" t="s">
        <v>158</v>
      </c>
      <c r="C19" s="6"/>
      <c r="D19" s="5"/>
      <c r="E19" s="5"/>
      <c r="F19" s="5"/>
      <c r="G19" s="5" t="s">
        <v>159</v>
      </c>
      <c r="H19" s="5" t="s">
        <v>160</v>
      </c>
      <c r="I19" s="5" t="s">
        <v>161</v>
      </c>
      <c r="J19" s="5" t="s">
        <v>162</v>
      </c>
      <c r="K19" s="5"/>
      <c r="L19" s="5"/>
      <c r="M19" s="5" t="s">
        <v>163</v>
      </c>
      <c r="N19" s="5"/>
      <c r="O19" s="5"/>
      <c r="P19" s="5"/>
      <c r="Q19" s="5"/>
      <c r="R19" s="5"/>
      <c r="S19" s="7"/>
      <c r="T19" s="7"/>
      <c r="U19" s="7"/>
      <c r="V19" s="7"/>
      <c r="W19" s="7"/>
      <c r="X19" s="7" t="s">
        <v>164</v>
      </c>
      <c r="Y19" s="7"/>
      <c r="Z19" s="7" t="s">
        <v>165</v>
      </c>
      <c r="AA19" s="7"/>
      <c r="AB19" s="7"/>
      <c r="AC19" s="7"/>
      <c r="AD19" s="7"/>
      <c r="AE19" s="7"/>
      <c r="AF19" s="7"/>
      <c r="AG19" s="7"/>
    </row>
    <row r="21" spans="1:33" ht="15.75" customHeight="1" x14ac:dyDescent="0.25">
      <c r="B21" s="44" t="s">
        <v>166</v>
      </c>
    </row>
    <row r="22" spans="1:33" ht="15.75" customHeight="1" x14ac:dyDescent="0.25">
      <c r="B22" s="44" t="s">
        <v>167</v>
      </c>
    </row>
    <row r="23" spans="1:33" ht="15.75" customHeight="1" x14ac:dyDescent="0.25">
      <c r="B23" s="44" t="s">
        <v>168</v>
      </c>
    </row>
    <row r="24" spans="1:33" ht="15.75" customHeight="1" x14ac:dyDescent="0.25">
      <c r="B24" s="44" t="s">
        <v>169</v>
      </c>
    </row>
    <row r="26" spans="1:33" ht="31.5" customHeight="1" x14ac:dyDescent="0.25">
      <c r="B26" s="44" t="s">
        <v>170</v>
      </c>
      <c r="C26" s="45" t="s">
        <v>171</v>
      </c>
      <c r="D26" s="45">
        <v>1.8</v>
      </c>
      <c r="E26" s="45" t="s">
        <v>172</v>
      </c>
    </row>
  </sheetData>
  <mergeCells count="2">
    <mergeCell ref="A1:A2"/>
    <mergeCell ref="B1:B2"/>
  </mergeCells>
  <pageMargins left="0.7" right="0.7" top="0.75" bottom="0.75" header="0.51180555555555496" footer="0.51180555555555496"/>
  <pageSetup paperSize="0" scale="0" firstPageNumber="0" fitToWidth="9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Zerg</dc:creator>
  <cp:lastModifiedBy>Zerg</cp:lastModifiedBy>
  <cp:revision>0</cp:revision>
  <dcterms:created xsi:type="dcterms:W3CDTF">2006-09-16T00:00:00Z</dcterms:created>
  <dcterms:modified xsi:type="dcterms:W3CDTF">2013-03-21T14:08:46Z</dcterms:modified>
</cp:coreProperties>
</file>